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Por suscripcion M.P." sheetId="1" r:id="rId1"/>
  </sheets>
  <definedNames/>
  <calcPr fullCalcOnLoad="1"/>
</workbook>
</file>

<file path=xl/sharedStrings.xml><?xml version="1.0" encoding="utf-8"?>
<sst xmlns="http://schemas.openxmlformats.org/spreadsheetml/2006/main" count="112" uniqueCount="80">
  <si>
    <t>Caixabank, S.A.</t>
  </si>
  <si>
    <t>Dividendo Opcion</t>
  </si>
  <si>
    <t>Banco Bilbao Vizcaya Argentaria, S.A.</t>
  </si>
  <si>
    <t>Telefonica, S.A.</t>
  </si>
  <si>
    <t>Banco Santander, S.A.</t>
  </si>
  <si>
    <t>1 X 20</t>
  </si>
  <si>
    <t>Ferrovial, S.A.</t>
  </si>
  <si>
    <t>1 X 46</t>
  </si>
  <si>
    <t>Papeles y Cartones de Europa,S.A.</t>
  </si>
  <si>
    <t>1 X 25</t>
  </si>
  <si>
    <t>Banco Popular Español, S.A.</t>
  </si>
  <si>
    <t>Zardoya Otis, S.A.</t>
  </si>
  <si>
    <t>Acs,Actividades de Const.y Servicios S.A</t>
  </si>
  <si>
    <t>Iberdrola, S.A.</t>
  </si>
  <si>
    <t>Acerinox, S.A.</t>
  </si>
  <si>
    <t>Repsol, S.A.</t>
  </si>
  <si>
    <t>Faes Farma,S.A.</t>
  </si>
  <si>
    <t>Abertis Infraestructuras, S.A.</t>
  </si>
  <si>
    <t>Dividendo Opción</t>
  </si>
  <si>
    <t>1 X 34</t>
  </si>
  <si>
    <t>Total Sector Servicios Financieros e Inmobiliarios</t>
  </si>
  <si>
    <t>Total Sector Tecnología y Telecomunicaciones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</si>
  <si>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</si>
  <si>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</si>
  <si>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</si>
  <si>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</si>
  <si>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</si>
  <si>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</si>
  <si>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</si>
  <si>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</si>
  <si>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</si>
  <si>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</si>
  <si>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</si>
  <si>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Bolsa de Madrid - Ampliaciones de Capital</t>
  </si>
  <si>
    <t>1 X 22</t>
  </si>
  <si>
    <t>2 X 1</t>
  </si>
  <si>
    <t>1 X 66</t>
  </si>
  <si>
    <t>1 X 50</t>
  </si>
  <si>
    <t>Realia Business, S.A.</t>
  </si>
  <si>
    <t>Quabit Inmobiliaria, S.A.</t>
  </si>
  <si>
    <t>Ayco Grupo Inmobiliario, S.A.</t>
  </si>
  <si>
    <t>Lar España Real Estate, Socimi, S.A.</t>
  </si>
  <si>
    <t>Banco de Sabadell, S.A.</t>
  </si>
  <si>
    <t>Amper, S.A.</t>
  </si>
  <si>
    <t>TOTAL SUSCRIPCIÓN</t>
  </si>
  <si>
    <r>
      <t xml:space="preserve">AMPLIACIONES DE CAPITAL POR SUSCRIPCIÓN EN 2016 / </t>
    </r>
    <r>
      <rPr>
        <b/>
        <sz val="11"/>
        <color indexed="10"/>
        <rFont val="Arial"/>
        <family val="2"/>
      </rPr>
      <t>CAPITAL INCREASES WITH SUBSCRIPTION RIGHTS IN 2016</t>
    </r>
  </si>
  <si>
    <t>1 X 38</t>
  </si>
  <si>
    <t>1 X 45</t>
  </si>
  <si>
    <t>1 X 39</t>
  </si>
  <si>
    <t>Total Sector Petroleo y Energía</t>
  </si>
  <si>
    <t>19/19/2016</t>
  </si>
  <si>
    <t>1 X 58</t>
  </si>
  <si>
    <t>Arcelormittal, S.A.</t>
  </si>
  <si>
    <t>7 X 10</t>
  </si>
  <si>
    <t>Fomento de Constr. y Contratas S.A.</t>
  </si>
  <si>
    <t>5 X 11</t>
  </si>
  <si>
    <t>1 X 56</t>
  </si>
  <si>
    <t>Total sSctor Materiales Básico Industria y Construcción</t>
  </si>
  <si>
    <t>1 X 36</t>
  </si>
  <si>
    <t>Iberpapel Gestion, S.A.</t>
  </si>
  <si>
    <t>Miquel y Costas &amp; Miquel, S.A.</t>
  </si>
  <si>
    <t>3 X 4</t>
  </si>
  <si>
    <t>Sniace, S.A.</t>
  </si>
  <si>
    <t>Borges Agricultural &amp; Industrial Nuts Sa</t>
  </si>
  <si>
    <t>2 X 5</t>
  </si>
  <si>
    <t>Total sector Bienes de Consumo</t>
  </si>
  <si>
    <t>Adveo Group International, S.A.</t>
  </si>
  <si>
    <t>3 X 2</t>
  </si>
  <si>
    <t>Total Sector Servicio de Consumo</t>
  </si>
  <si>
    <t>1 X 72</t>
  </si>
  <si>
    <t>7 X 6</t>
  </si>
  <si>
    <t>1 X 87</t>
  </si>
  <si>
    <t>45 X 91</t>
  </si>
  <si>
    <t>13 X 14</t>
  </si>
  <si>
    <t>Hispania Activos Inmobiliarios, S. A.</t>
  </si>
  <si>
    <t>5 X 16</t>
  </si>
  <si>
    <t>1 X 63</t>
  </si>
  <si>
    <t>1 X 106</t>
  </si>
  <si>
    <t>1 X 154</t>
  </si>
  <si>
    <t>5 X 51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</si>
</sst>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4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4" fontId="4" fillId="0" borderId="14" xfId="35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14" fontId="4" fillId="0" borderId="15" xfId="35" applyFill="1" applyBorder="1" applyAlignment="1">
      <alignment horizontal="center" vertical="center" wrapText="1"/>
      <protection/>
    </xf>
    <xf numFmtId="14" fontId="4" fillId="0" borderId="16" xfId="35" applyFill="1" applyBorder="1" applyAlignment="1">
      <alignment horizontal="center" vertical="center" wrapText="1"/>
      <protection/>
    </xf>
    <xf numFmtId="0" fontId="2" fillId="0" borderId="0" xfId="56" applyFill="1" applyAlignment="1">
      <alignment/>
      <protection/>
    </xf>
    <xf numFmtId="0" fontId="38" fillId="0" borderId="17" xfId="48" applyFill="1" applyBorder="1" applyAlignment="1" applyProtection="1">
      <alignment vertical="center" wrapText="1"/>
      <protection/>
    </xf>
    <xf numFmtId="3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Alignment="1">
      <alignment/>
    </xf>
    <xf numFmtId="14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" fillId="35" borderId="15" xfId="67" applyFill="1" applyBorder="1" applyAlignment="1">
      <alignment horizontal="left" vertical="center" wrapText="1"/>
      <protection/>
    </xf>
    <xf numFmtId="0" fontId="3" fillId="35" borderId="18" xfId="67" applyFill="1" applyBorder="1" applyAlignment="1">
      <alignment horizontal="left" vertical="center" wrapText="1"/>
      <protection/>
    </xf>
    <xf numFmtId="0" fontId="3" fillId="35" borderId="19" xfId="67" applyFill="1" applyBorder="1" applyAlignment="1">
      <alignment horizontal="left" vertical="center" wrapText="1"/>
      <protection/>
    </xf>
    <xf numFmtId="14" fontId="4" fillId="0" borderId="14" xfId="35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27" fillId="0" borderId="0" xfId="0" applyNumberFormat="1" applyFont="1" applyFill="1" applyAlignment="1">
      <alignment/>
    </xf>
    <xf numFmtId="14" fontId="28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49" fillId="0" borderId="0" xfId="0" applyNumberFormat="1" applyFont="1" applyAlignment="1">
      <alignment/>
    </xf>
    <xf numFmtId="0" fontId="49" fillId="0" borderId="15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3" fontId="49" fillId="0" borderId="18" xfId="0" applyNumberFormat="1" applyFont="1" applyFill="1" applyBorder="1" applyAlignment="1">
      <alignment/>
    </xf>
    <xf numFmtId="4" fontId="49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2"/>
    </sheetView>
  </sheetViews>
  <sheetFormatPr defaultColWidth="11.421875" defaultRowHeight="15"/>
  <cols>
    <col min="1" max="1" width="37.00390625" style="0" customWidth="1"/>
    <col min="5" max="5" width="15.140625" style="0" customWidth="1"/>
    <col min="6" max="6" width="16.57421875" style="0" customWidth="1"/>
    <col min="7" max="7" width="16.28125" style="0" customWidth="1"/>
    <col min="10" max="10" width="16.00390625" style="0" bestFit="1" customWidth="1"/>
    <col min="12" max="12" width="15.8515625" style="0" bestFit="1" customWidth="1"/>
  </cols>
  <sheetData>
    <row r="1" spans="1:14" ht="15" thickBot="1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4"/>
      <c r="N1" s="4"/>
    </row>
    <row r="2" spans="1:14" ht="51" thickBot="1">
      <c r="A2" s="5" t="s">
        <v>22</v>
      </c>
      <c r="B2" s="22" t="s">
        <v>23</v>
      </c>
      <c r="C2" s="22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6" t="s">
        <v>32</v>
      </c>
      <c r="M2" s="7"/>
      <c r="N2" s="8" t="s">
        <v>33</v>
      </c>
    </row>
    <row r="3" spans="1:14" ht="14.25">
      <c r="A3" s="12" t="s">
        <v>15</v>
      </c>
      <c r="B3" s="13">
        <v>42721</v>
      </c>
      <c r="C3" s="13">
        <v>42741</v>
      </c>
      <c r="D3" s="12" t="s">
        <v>46</v>
      </c>
      <c r="E3" s="14">
        <v>30760751</v>
      </c>
      <c r="F3" s="15">
        <f>E3*G3</f>
        <v>30760751</v>
      </c>
      <c r="G3" s="12">
        <v>1</v>
      </c>
      <c r="H3" s="12">
        <v>0</v>
      </c>
      <c r="I3" s="12">
        <v>0</v>
      </c>
      <c r="J3" s="15">
        <f>E3*14</f>
        <v>430650514</v>
      </c>
      <c r="K3" s="13">
        <v>42758</v>
      </c>
      <c r="L3" s="12" t="s">
        <v>1</v>
      </c>
      <c r="M3" s="23"/>
      <c r="N3" s="24"/>
    </row>
    <row r="4" spans="1:14" ht="14.25">
      <c r="A4" s="12" t="s">
        <v>13</v>
      </c>
      <c r="B4" s="13">
        <v>42556</v>
      </c>
      <c r="C4" s="13">
        <v>42570</v>
      </c>
      <c r="D4" s="12" t="s">
        <v>47</v>
      </c>
      <c r="E4" s="14">
        <v>122079000</v>
      </c>
      <c r="F4" s="15">
        <f>E4*G4</f>
        <v>91559250</v>
      </c>
      <c r="G4" s="12">
        <v>0.75</v>
      </c>
      <c r="H4" s="12">
        <v>100</v>
      </c>
      <c r="I4" s="12">
        <v>0</v>
      </c>
      <c r="J4" s="15">
        <f>E4*5.959</f>
        <v>727468761</v>
      </c>
      <c r="K4" s="13">
        <v>42585</v>
      </c>
      <c r="L4" s="12" t="s">
        <v>1</v>
      </c>
      <c r="M4" s="16"/>
      <c r="N4" s="24"/>
    </row>
    <row r="5" spans="1:14" ht="14.25">
      <c r="A5" s="12" t="s">
        <v>15</v>
      </c>
      <c r="B5" s="13">
        <v>42537</v>
      </c>
      <c r="C5" s="13">
        <v>42552</v>
      </c>
      <c r="D5" s="12" t="s">
        <v>48</v>
      </c>
      <c r="E5" s="14">
        <v>23860793</v>
      </c>
      <c r="F5" s="15">
        <f>E5*G5</f>
        <v>23860793</v>
      </c>
      <c r="G5" s="25">
        <v>1</v>
      </c>
      <c r="H5" s="12">
        <v>100</v>
      </c>
      <c r="I5" s="12">
        <v>0</v>
      </c>
      <c r="J5" s="15">
        <f>E5*12.04</f>
        <v>287283947.71999997</v>
      </c>
      <c r="K5" s="13">
        <v>42569</v>
      </c>
      <c r="L5" s="12" t="s">
        <v>1</v>
      </c>
      <c r="M5" s="23"/>
      <c r="N5" s="24"/>
    </row>
    <row r="6" spans="1:14" ht="14.25">
      <c r="A6" s="12" t="s">
        <v>13</v>
      </c>
      <c r="B6" s="13">
        <v>42381</v>
      </c>
      <c r="C6" s="13">
        <v>42395</v>
      </c>
      <c r="D6" s="12" t="s">
        <v>37</v>
      </c>
      <c r="E6" s="14">
        <v>60327000</v>
      </c>
      <c r="F6" s="15">
        <v>45245250</v>
      </c>
      <c r="G6" s="12">
        <v>0.75</v>
      </c>
      <c r="H6" s="12">
        <v>100</v>
      </c>
      <c r="I6" s="12">
        <v>0</v>
      </c>
      <c r="J6" s="15">
        <f>E6*6.363</f>
        <v>383860701</v>
      </c>
      <c r="K6" s="13">
        <v>42403</v>
      </c>
      <c r="L6" s="12" t="s">
        <v>1</v>
      </c>
      <c r="M6" s="24"/>
      <c r="N6" s="24"/>
    </row>
    <row r="7" spans="1:14" ht="14.25">
      <c r="A7" s="17" t="s">
        <v>49</v>
      </c>
      <c r="B7" s="26"/>
      <c r="C7" s="26"/>
      <c r="D7" s="17"/>
      <c r="E7" s="27">
        <f>SUM(E3:E6)</f>
        <v>237027544</v>
      </c>
      <c r="F7" s="27">
        <f>SUM(F3:F6)</f>
        <v>191426044</v>
      </c>
      <c r="G7" s="17"/>
      <c r="H7" s="17"/>
      <c r="I7" s="17"/>
      <c r="J7" s="28">
        <f>SUM(J3:J6)</f>
        <v>1829263923.72</v>
      </c>
      <c r="K7" s="26"/>
      <c r="L7" s="17"/>
      <c r="M7" s="17"/>
      <c r="N7" s="17"/>
    </row>
    <row r="8" spans="1:14" ht="14.25">
      <c r="A8" s="16"/>
      <c r="B8" s="29"/>
      <c r="C8" s="29"/>
      <c r="D8" s="16"/>
      <c r="E8" s="30"/>
      <c r="F8" s="31"/>
      <c r="G8" s="16"/>
      <c r="H8" s="16"/>
      <c r="I8" s="16"/>
      <c r="J8" s="31"/>
      <c r="K8" s="29"/>
      <c r="L8" s="16"/>
      <c r="M8" s="23"/>
      <c r="N8" s="24"/>
    </row>
    <row r="9" spans="1:14" ht="14.25">
      <c r="A9" s="12" t="s">
        <v>6</v>
      </c>
      <c r="B9" s="13">
        <v>42674</v>
      </c>
      <c r="C9" s="13">
        <v>42688</v>
      </c>
      <c r="D9" s="12" t="s">
        <v>47</v>
      </c>
      <c r="E9" s="14">
        <v>9210953</v>
      </c>
      <c r="F9" s="15">
        <f>E9*G9</f>
        <v>1842190.6</v>
      </c>
      <c r="G9" s="12">
        <v>0.2</v>
      </c>
      <c r="H9" s="12">
        <v>100</v>
      </c>
      <c r="I9" s="12">
        <v>0</v>
      </c>
      <c r="J9" s="15">
        <f>E9*16.725</f>
        <v>154053188.925</v>
      </c>
      <c r="K9" s="13">
        <v>42704</v>
      </c>
      <c r="L9" s="12" t="s">
        <v>1</v>
      </c>
      <c r="M9" s="17"/>
      <c r="N9" s="12"/>
    </row>
    <row r="10" spans="1:14" ht="14.25">
      <c r="A10" s="12" t="s">
        <v>11</v>
      </c>
      <c r="B10" s="13">
        <v>42565</v>
      </c>
      <c r="C10" s="13">
        <v>42580</v>
      </c>
      <c r="D10" s="12" t="s">
        <v>9</v>
      </c>
      <c r="E10" s="14">
        <v>18094781</v>
      </c>
      <c r="F10" s="15">
        <v>1809478.1</v>
      </c>
      <c r="G10" s="12">
        <v>0.1</v>
      </c>
      <c r="H10" s="12">
        <v>100</v>
      </c>
      <c r="I10" s="12">
        <v>0</v>
      </c>
      <c r="J10" s="12">
        <v>0</v>
      </c>
      <c r="K10" s="32" t="s">
        <v>50</v>
      </c>
      <c r="L10" s="12"/>
      <c r="M10" s="12"/>
      <c r="N10" s="12"/>
    </row>
    <row r="11" spans="1:14" ht="14.25">
      <c r="A11" s="12" t="s">
        <v>12</v>
      </c>
      <c r="B11" s="13">
        <v>42548</v>
      </c>
      <c r="C11" s="13">
        <v>42562</v>
      </c>
      <c r="D11" s="12" t="s">
        <v>46</v>
      </c>
      <c r="E11" s="14">
        <v>3825354</v>
      </c>
      <c r="F11" s="15">
        <f>E11*G11</f>
        <v>1912677</v>
      </c>
      <c r="G11" s="12">
        <v>0.5</v>
      </c>
      <c r="H11" s="12">
        <v>100</v>
      </c>
      <c r="I11" s="12">
        <v>0</v>
      </c>
      <c r="J11" s="15">
        <f>E11*25.58</f>
        <v>97852555.32</v>
      </c>
      <c r="K11" s="13">
        <v>42573</v>
      </c>
      <c r="L11" s="12" t="s">
        <v>1</v>
      </c>
      <c r="M11" s="12"/>
      <c r="N11" s="12"/>
    </row>
    <row r="12" spans="1:14" ht="14.25">
      <c r="A12" s="12" t="s">
        <v>14</v>
      </c>
      <c r="B12" s="13">
        <v>42543</v>
      </c>
      <c r="C12" s="13">
        <v>42557</v>
      </c>
      <c r="D12" s="12" t="s">
        <v>34</v>
      </c>
      <c r="E12" s="14">
        <v>9360150</v>
      </c>
      <c r="F12" s="15">
        <f>E12*G12</f>
        <v>2340037.5</v>
      </c>
      <c r="G12" s="12">
        <v>0.25</v>
      </c>
      <c r="H12" s="12">
        <v>100</v>
      </c>
      <c r="I12" s="12">
        <v>0</v>
      </c>
      <c r="J12" s="15">
        <f>E12*11.21</f>
        <v>104927281.50000001</v>
      </c>
      <c r="K12" s="13">
        <v>42573</v>
      </c>
      <c r="L12" s="12" t="s">
        <v>18</v>
      </c>
      <c r="M12" s="12"/>
      <c r="N12" s="12"/>
    </row>
    <row r="13" spans="1:14" ht="14.25">
      <c r="A13" s="12" t="s">
        <v>6</v>
      </c>
      <c r="B13" s="13">
        <v>42517</v>
      </c>
      <c r="C13" s="13">
        <v>42531</v>
      </c>
      <c r="D13" s="12" t="s">
        <v>51</v>
      </c>
      <c r="E13" s="14">
        <v>7435172</v>
      </c>
      <c r="F13" s="15">
        <f>E13*G13</f>
        <v>1487034.4000000001</v>
      </c>
      <c r="G13" s="12">
        <v>0.2</v>
      </c>
      <c r="H13" s="12">
        <v>100</v>
      </c>
      <c r="I13" s="12">
        <v>0</v>
      </c>
      <c r="J13" s="15">
        <f>E13*15.955</f>
        <v>118628169.26</v>
      </c>
      <c r="K13" s="13">
        <v>42548</v>
      </c>
      <c r="L13" s="12" t="s">
        <v>1</v>
      </c>
      <c r="M13" s="12"/>
      <c r="N13" s="12"/>
    </row>
    <row r="14" spans="1:14" ht="14.25">
      <c r="A14" s="12" t="s">
        <v>52</v>
      </c>
      <c r="B14" s="13">
        <v>42444</v>
      </c>
      <c r="C14" s="13">
        <v>42451</v>
      </c>
      <c r="D14" s="12" t="s">
        <v>53</v>
      </c>
      <c r="E14" s="14">
        <v>1262351531</v>
      </c>
      <c r="F14" s="15">
        <f>E14*G14</f>
        <v>2777173368.2000003</v>
      </c>
      <c r="G14" s="12">
        <v>2.2</v>
      </c>
      <c r="H14" s="12">
        <v>0</v>
      </c>
      <c r="I14" s="12">
        <v>2.2</v>
      </c>
      <c r="J14" s="15">
        <v>2777173368.2</v>
      </c>
      <c r="K14" s="13">
        <v>42468</v>
      </c>
      <c r="L14" s="12"/>
      <c r="M14" s="12"/>
      <c r="N14" s="12"/>
    </row>
    <row r="15" spans="1:14" ht="14.25">
      <c r="A15" s="12" t="s">
        <v>54</v>
      </c>
      <c r="B15" s="13">
        <v>42412</v>
      </c>
      <c r="C15" s="13">
        <v>42426</v>
      </c>
      <c r="D15" s="12" t="s">
        <v>55</v>
      </c>
      <c r="E15" s="14">
        <v>118253127</v>
      </c>
      <c r="F15" s="15">
        <v>118253127</v>
      </c>
      <c r="G15" s="12">
        <v>6</v>
      </c>
      <c r="H15" s="12">
        <v>0</v>
      </c>
      <c r="I15" s="12">
        <v>6</v>
      </c>
      <c r="J15" s="15">
        <v>709518762</v>
      </c>
      <c r="K15" s="13">
        <v>42436</v>
      </c>
      <c r="L15" s="12"/>
      <c r="M15" s="17"/>
      <c r="N15" s="12"/>
    </row>
    <row r="16" spans="1:14" ht="14.25">
      <c r="A16" s="12" t="s">
        <v>12</v>
      </c>
      <c r="B16" s="13">
        <v>42384</v>
      </c>
      <c r="C16" s="13">
        <v>42398</v>
      </c>
      <c r="D16" s="12" t="s">
        <v>56</v>
      </c>
      <c r="E16" s="14">
        <v>2941011</v>
      </c>
      <c r="F16" s="15">
        <f>E16*G16</f>
        <v>1470505.5</v>
      </c>
      <c r="G16" s="12">
        <v>0.5</v>
      </c>
      <c r="H16" s="12">
        <v>100</v>
      </c>
      <c r="I16" s="12">
        <v>0</v>
      </c>
      <c r="J16" s="15">
        <f>E16*20.31</f>
        <v>59731933.41</v>
      </c>
      <c r="K16" s="13">
        <v>42410</v>
      </c>
      <c r="L16" s="12" t="s">
        <v>1</v>
      </c>
      <c r="M16" s="12"/>
      <c r="N16" s="12"/>
    </row>
    <row r="17" spans="1:14" ht="14.25">
      <c r="A17" s="17" t="s">
        <v>57</v>
      </c>
      <c r="B17" s="11"/>
      <c r="C17" s="11"/>
      <c r="D17" s="11"/>
      <c r="E17" s="9">
        <f>SUM(E9:E16)</f>
        <v>1431472079</v>
      </c>
      <c r="F17" s="10">
        <f>SUM(F9:F16)</f>
        <v>2906288418.3</v>
      </c>
      <c r="G17" s="11"/>
      <c r="H17" s="11"/>
      <c r="I17" s="11"/>
      <c r="J17" s="10">
        <f>SUM(J9:J16)</f>
        <v>4021885258.615</v>
      </c>
      <c r="K17" s="11"/>
      <c r="L17" s="11"/>
      <c r="M17" s="11"/>
      <c r="N17" s="11"/>
    </row>
    <row r="19" spans="1:14" ht="14.25">
      <c r="A19" s="12" t="s">
        <v>16</v>
      </c>
      <c r="B19" s="13">
        <v>42720</v>
      </c>
      <c r="C19" s="13">
        <v>42734</v>
      </c>
      <c r="D19" s="12" t="s">
        <v>58</v>
      </c>
      <c r="E19" s="14">
        <v>6578664</v>
      </c>
      <c r="F19" s="15">
        <f>E19*G19</f>
        <v>657866.4</v>
      </c>
      <c r="G19" s="12">
        <v>0.1</v>
      </c>
      <c r="H19" s="12">
        <v>100</v>
      </c>
      <c r="I19" s="12">
        <v>0</v>
      </c>
      <c r="J19" s="15">
        <f>E19*3.43</f>
        <v>22564817.52</v>
      </c>
      <c r="K19" s="13">
        <v>42761</v>
      </c>
      <c r="L19" s="12" t="s">
        <v>1</v>
      </c>
      <c r="M19" s="12"/>
      <c r="N19" s="12"/>
    </row>
    <row r="20" spans="1:14" ht="14.25">
      <c r="A20" s="12" t="s">
        <v>59</v>
      </c>
      <c r="B20" s="13">
        <v>42677</v>
      </c>
      <c r="C20" s="13">
        <v>42691</v>
      </c>
      <c r="D20" s="12" t="s">
        <v>37</v>
      </c>
      <c r="E20" s="14">
        <v>214324</v>
      </c>
      <c r="F20" s="15">
        <v>128594.4</v>
      </c>
      <c r="G20" s="12">
        <v>0.6</v>
      </c>
      <c r="H20" s="12">
        <v>100</v>
      </c>
      <c r="I20" s="12">
        <v>0</v>
      </c>
      <c r="J20" s="12">
        <v>0</v>
      </c>
      <c r="K20" s="13">
        <v>42720</v>
      </c>
      <c r="L20" s="12"/>
      <c r="M20" s="12"/>
      <c r="N20" s="12"/>
    </row>
    <row r="21" spans="1:14" ht="14.25">
      <c r="A21" s="12" t="s">
        <v>60</v>
      </c>
      <c r="B21" s="13">
        <v>42675</v>
      </c>
      <c r="C21" s="13">
        <v>42689</v>
      </c>
      <c r="D21" s="12" t="s">
        <v>61</v>
      </c>
      <c r="E21" s="14">
        <v>8850000</v>
      </c>
      <c r="F21" s="15">
        <v>17700000</v>
      </c>
      <c r="G21" s="12">
        <v>2</v>
      </c>
      <c r="H21" s="12">
        <v>100</v>
      </c>
      <c r="I21" s="12">
        <v>0</v>
      </c>
      <c r="J21" s="12">
        <v>0</v>
      </c>
      <c r="K21" s="13">
        <v>42699</v>
      </c>
      <c r="L21" s="12"/>
      <c r="M21" s="12"/>
      <c r="N21" s="12"/>
    </row>
    <row r="22" spans="1:14" ht="14.25">
      <c r="A22" s="12" t="s">
        <v>8</v>
      </c>
      <c r="B22" s="13">
        <v>42674</v>
      </c>
      <c r="C22" s="13">
        <v>42688</v>
      </c>
      <c r="D22" s="12" t="s">
        <v>9</v>
      </c>
      <c r="E22" s="14">
        <v>3744937</v>
      </c>
      <c r="F22" s="15">
        <v>7489974</v>
      </c>
      <c r="G22" s="12">
        <v>2</v>
      </c>
      <c r="H22" s="12">
        <v>100</v>
      </c>
      <c r="I22" s="12">
        <v>0</v>
      </c>
      <c r="J22" s="12">
        <v>0</v>
      </c>
      <c r="K22" s="13">
        <v>42699</v>
      </c>
      <c r="L22" s="12"/>
      <c r="M22" s="12"/>
      <c r="N22" s="12"/>
    </row>
    <row r="23" spans="1:14" ht="14.25">
      <c r="A23" s="12" t="s">
        <v>62</v>
      </c>
      <c r="B23" s="13">
        <v>42495</v>
      </c>
      <c r="C23" s="13">
        <v>42509</v>
      </c>
      <c r="D23" s="12" t="s">
        <v>35</v>
      </c>
      <c r="E23" s="14">
        <v>155984334</v>
      </c>
      <c r="F23" s="15">
        <v>15598433.4</v>
      </c>
      <c r="G23" s="12">
        <v>0.1</v>
      </c>
      <c r="H23" s="12">
        <v>0</v>
      </c>
      <c r="I23" s="12">
        <v>0.1</v>
      </c>
      <c r="J23" s="15">
        <v>15598433.4</v>
      </c>
      <c r="K23" s="13">
        <v>42528</v>
      </c>
      <c r="L23" s="12"/>
      <c r="M23" s="17"/>
      <c r="N23" s="12"/>
    </row>
    <row r="24" spans="1:14" ht="14.25">
      <c r="A24" s="12" t="s">
        <v>63</v>
      </c>
      <c r="B24" s="13">
        <v>42429</v>
      </c>
      <c r="C24" s="13">
        <v>42443</v>
      </c>
      <c r="D24" s="12" t="s">
        <v>64</v>
      </c>
      <c r="E24" s="14">
        <v>1127000</v>
      </c>
      <c r="F24" s="15">
        <v>3392270</v>
      </c>
      <c r="G24" s="12">
        <v>20.91</v>
      </c>
      <c r="H24" s="12">
        <v>0</v>
      </c>
      <c r="I24" s="12">
        <v>20.91</v>
      </c>
      <c r="J24" s="15">
        <v>23565570</v>
      </c>
      <c r="K24" s="12"/>
      <c r="L24" s="12"/>
      <c r="M24" s="12"/>
      <c r="N24" s="12"/>
    </row>
    <row r="25" spans="1:14" ht="14.25">
      <c r="A25" s="17" t="s">
        <v>65</v>
      </c>
      <c r="B25" s="11"/>
      <c r="C25" s="11"/>
      <c r="D25" s="11"/>
      <c r="E25" s="9">
        <f>SUM(E19:E24)</f>
        <v>176499259</v>
      </c>
      <c r="F25" s="10">
        <f>SUM(F19:F24)</f>
        <v>44967138.2</v>
      </c>
      <c r="G25" s="11"/>
      <c r="H25" s="11"/>
      <c r="I25" s="11"/>
      <c r="J25" s="10">
        <f>SUM(J19:J24)</f>
        <v>61728820.92</v>
      </c>
      <c r="K25" s="11"/>
      <c r="L25" s="11"/>
      <c r="M25" s="11"/>
      <c r="N25" s="11"/>
    </row>
    <row r="27" spans="1:14" ht="14.25">
      <c r="A27" s="24" t="s">
        <v>66</v>
      </c>
      <c r="B27" s="33">
        <v>42531</v>
      </c>
      <c r="C27" s="33">
        <v>42545</v>
      </c>
      <c r="D27" s="24" t="s">
        <v>67</v>
      </c>
      <c r="E27" s="34">
        <v>8491352</v>
      </c>
      <c r="F27" s="35">
        <v>12737028</v>
      </c>
      <c r="G27" s="24">
        <v>3.25</v>
      </c>
      <c r="H27" s="24">
        <v>0</v>
      </c>
      <c r="I27" s="24">
        <v>3.25</v>
      </c>
      <c r="J27" s="35">
        <f>E27*I27</f>
        <v>27596894</v>
      </c>
      <c r="K27" s="33">
        <v>42573</v>
      </c>
      <c r="L27" s="24"/>
      <c r="M27" s="24"/>
      <c r="N27" s="24"/>
    </row>
    <row r="28" spans="1:14" ht="14.25">
      <c r="A28" s="24" t="s">
        <v>17</v>
      </c>
      <c r="B28" s="33">
        <v>42520</v>
      </c>
      <c r="C28" s="33">
        <v>42534</v>
      </c>
      <c r="D28" s="24" t="s">
        <v>5</v>
      </c>
      <c r="E28" s="34">
        <v>47161014</v>
      </c>
      <c r="F28" s="35">
        <v>141483042</v>
      </c>
      <c r="G28" s="24">
        <v>3</v>
      </c>
      <c r="H28" s="24">
        <v>100</v>
      </c>
      <c r="I28" s="24">
        <v>0</v>
      </c>
      <c r="J28" s="24">
        <v>0</v>
      </c>
      <c r="K28" s="33">
        <v>42545</v>
      </c>
      <c r="L28" s="24"/>
      <c r="M28" s="18"/>
      <c r="N28" s="24"/>
    </row>
    <row r="29" spans="1:14" ht="14.25">
      <c r="A29" s="18" t="s">
        <v>68</v>
      </c>
      <c r="B29" s="1"/>
      <c r="C29" s="1"/>
      <c r="D29" s="1"/>
      <c r="E29" s="2">
        <f>SUM(E27:E28)</f>
        <v>55652366</v>
      </c>
      <c r="F29" s="36">
        <f>SUM(F27:F28)</f>
        <v>154220070</v>
      </c>
      <c r="G29" s="1"/>
      <c r="H29" s="1"/>
      <c r="I29" s="1"/>
      <c r="J29" s="36">
        <f>SUM(J27:J28)</f>
        <v>27596894</v>
      </c>
      <c r="K29" s="1"/>
      <c r="L29" s="1"/>
      <c r="M29" s="1"/>
      <c r="N29" s="1"/>
    </row>
    <row r="31" spans="1:14" ht="14.25">
      <c r="A31" s="12" t="s">
        <v>38</v>
      </c>
      <c r="B31" s="13">
        <v>42710</v>
      </c>
      <c r="C31" s="13">
        <v>42724</v>
      </c>
      <c r="D31" s="12" t="s">
        <v>64</v>
      </c>
      <c r="E31" s="14">
        <v>184056558</v>
      </c>
      <c r="F31" s="15">
        <v>44173573.92</v>
      </c>
      <c r="G31" s="12">
        <v>0.8</v>
      </c>
      <c r="H31" s="12">
        <v>0</v>
      </c>
      <c r="I31" s="12">
        <v>0.8</v>
      </c>
      <c r="J31" s="15">
        <v>147245246.4</v>
      </c>
      <c r="K31" s="12"/>
      <c r="L31" s="12"/>
      <c r="M31" s="12"/>
      <c r="N31" s="12"/>
    </row>
    <row r="32" spans="1:14" ht="14.25">
      <c r="A32" s="12" t="s">
        <v>0</v>
      </c>
      <c r="B32" s="13">
        <v>42696</v>
      </c>
      <c r="C32" s="13">
        <v>42710</v>
      </c>
      <c r="D32" s="12" t="s">
        <v>69</v>
      </c>
      <c r="E32" s="14">
        <v>71195347</v>
      </c>
      <c r="F32" s="15">
        <f>E32*G32</f>
        <v>71195347</v>
      </c>
      <c r="G32" s="12">
        <v>1</v>
      </c>
      <c r="H32" s="12">
        <v>100</v>
      </c>
      <c r="I32" s="12">
        <v>0</v>
      </c>
      <c r="J32" s="15">
        <f>E32*3.188</f>
        <v>226970766.236</v>
      </c>
      <c r="K32" s="13">
        <v>42723</v>
      </c>
      <c r="L32" s="12" t="s">
        <v>1</v>
      </c>
      <c r="M32" s="12"/>
      <c r="N32" s="12"/>
    </row>
    <row r="33" spans="1:14" ht="14.25">
      <c r="A33" s="12" t="s">
        <v>40</v>
      </c>
      <c r="B33" s="13">
        <v>42668</v>
      </c>
      <c r="C33" s="13">
        <v>42682</v>
      </c>
      <c r="D33" s="12" t="s">
        <v>70</v>
      </c>
      <c r="E33" s="14">
        <v>30872926</v>
      </c>
      <c r="F33" s="15">
        <v>926187.78</v>
      </c>
      <c r="G33" s="12">
        <v>0.15</v>
      </c>
      <c r="H33" s="12">
        <v>0</v>
      </c>
      <c r="I33" s="12">
        <v>0.15</v>
      </c>
      <c r="J33" s="15">
        <v>4630938.9</v>
      </c>
      <c r="K33" s="13">
        <v>42726</v>
      </c>
      <c r="L33" s="12"/>
      <c r="M33" s="12"/>
      <c r="N33" s="12"/>
    </row>
    <row r="34" spans="1:14" ht="14.25">
      <c r="A34" s="12" t="s">
        <v>4</v>
      </c>
      <c r="B34" s="13">
        <v>42661</v>
      </c>
      <c r="C34" s="13">
        <v>42675</v>
      </c>
      <c r="D34" s="12" t="s">
        <v>71</v>
      </c>
      <c r="E34" s="14">
        <v>147848122</v>
      </c>
      <c r="F34" s="15">
        <f>E34*G34</f>
        <v>73924061</v>
      </c>
      <c r="G34" s="12">
        <v>0.5</v>
      </c>
      <c r="H34" s="12">
        <v>100</v>
      </c>
      <c r="I34" s="12">
        <v>0</v>
      </c>
      <c r="J34" s="15">
        <f>E34*4.25</f>
        <v>628354518.5</v>
      </c>
      <c r="K34" s="13">
        <v>42685</v>
      </c>
      <c r="L34" s="12" t="s">
        <v>1</v>
      </c>
      <c r="M34" s="17"/>
      <c r="N34" s="12"/>
    </row>
    <row r="35" spans="1:14" ht="14.25">
      <c r="A35" s="12" t="s">
        <v>2</v>
      </c>
      <c r="B35" s="13">
        <v>42646</v>
      </c>
      <c r="C35" s="13">
        <v>42660</v>
      </c>
      <c r="D35" s="12" t="s">
        <v>36</v>
      </c>
      <c r="E35" s="14">
        <v>86257317</v>
      </c>
      <c r="F35" s="15">
        <f>E35*G35</f>
        <v>42266085.33</v>
      </c>
      <c r="G35" s="12">
        <v>0.49</v>
      </c>
      <c r="H35" s="12">
        <v>100</v>
      </c>
      <c r="I35" s="12">
        <v>0</v>
      </c>
      <c r="J35" s="15">
        <f>E35*6.43</f>
        <v>554634548.31</v>
      </c>
      <c r="K35" s="13">
        <v>42669</v>
      </c>
      <c r="L35" s="12" t="s">
        <v>1</v>
      </c>
      <c r="M35" s="12"/>
      <c r="N35" s="12"/>
    </row>
    <row r="36" spans="1:14" ht="14.25">
      <c r="A36" s="12" t="s">
        <v>39</v>
      </c>
      <c r="B36" s="13">
        <v>42563</v>
      </c>
      <c r="C36" s="13">
        <v>42577</v>
      </c>
      <c r="D36" s="12" t="s">
        <v>5</v>
      </c>
      <c r="E36" s="14">
        <v>2525846</v>
      </c>
      <c r="F36" s="15">
        <v>1262923</v>
      </c>
      <c r="G36" s="12">
        <v>0.5</v>
      </c>
      <c r="H36" s="12">
        <v>100</v>
      </c>
      <c r="I36" s="12">
        <v>0</v>
      </c>
      <c r="J36" s="12">
        <v>0</v>
      </c>
      <c r="K36" s="13">
        <v>42620</v>
      </c>
      <c r="L36" s="12"/>
      <c r="M36" s="12"/>
      <c r="N36" s="12"/>
    </row>
    <row r="37" spans="1:14" ht="14.25">
      <c r="A37" s="12" t="s">
        <v>41</v>
      </c>
      <c r="B37" s="13">
        <v>42562</v>
      </c>
      <c r="C37" s="13">
        <v>42575</v>
      </c>
      <c r="D37" s="12" t="s">
        <v>72</v>
      </c>
      <c r="E37" s="14">
        <v>29913479</v>
      </c>
      <c r="F37" s="15">
        <v>59826958</v>
      </c>
      <c r="G37" s="12">
        <v>4.92</v>
      </c>
      <c r="H37" s="12">
        <v>0</v>
      </c>
      <c r="I37" s="12">
        <v>4.92</v>
      </c>
      <c r="J37" s="15">
        <v>147174316.68</v>
      </c>
      <c r="K37" s="13">
        <v>42587</v>
      </c>
      <c r="L37" s="12"/>
      <c r="M37" s="12"/>
      <c r="N37" s="12"/>
    </row>
    <row r="38" spans="1:14" ht="14.25">
      <c r="A38" s="12" t="s">
        <v>10</v>
      </c>
      <c r="B38" s="13">
        <v>42518</v>
      </c>
      <c r="C38" s="13">
        <v>42532</v>
      </c>
      <c r="D38" s="12" t="s">
        <v>73</v>
      </c>
      <c r="E38" s="14">
        <v>2004441153</v>
      </c>
      <c r="F38" s="15">
        <v>1002220576.5</v>
      </c>
      <c r="G38" s="12">
        <v>1.25</v>
      </c>
      <c r="H38" s="12">
        <v>0</v>
      </c>
      <c r="I38" s="12">
        <v>1.25</v>
      </c>
      <c r="J38" s="15">
        <v>2505551441.25</v>
      </c>
      <c r="K38" s="13">
        <v>42544</v>
      </c>
      <c r="L38" s="12"/>
      <c r="M38" s="17"/>
      <c r="N38" s="12"/>
    </row>
    <row r="39" spans="1:14" ht="14.25">
      <c r="A39" s="12" t="s">
        <v>74</v>
      </c>
      <c r="B39" s="13">
        <v>42506</v>
      </c>
      <c r="C39" s="13">
        <v>42518</v>
      </c>
      <c r="D39" s="12" t="s">
        <v>75</v>
      </c>
      <c r="E39" s="14">
        <v>25775002</v>
      </c>
      <c r="F39" s="15">
        <v>25775002</v>
      </c>
      <c r="G39" s="12">
        <v>8.95</v>
      </c>
      <c r="H39" s="12">
        <v>0</v>
      </c>
      <c r="I39" s="12">
        <v>8.95</v>
      </c>
      <c r="J39" s="15">
        <v>230686267.9</v>
      </c>
      <c r="K39" s="13">
        <v>42530</v>
      </c>
      <c r="L39" s="12"/>
      <c r="M39" s="17"/>
      <c r="N39" s="12"/>
    </row>
    <row r="40" spans="1:14" ht="14.25">
      <c r="A40" s="12" t="s">
        <v>2</v>
      </c>
      <c r="B40" s="13">
        <v>42465</v>
      </c>
      <c r="C40" s="13">
        <v>42479</v>
      </c>
      <c r="D40" s="12" t="s">
        <v>7</v>
      </c>
      <c r="E40" s="14">
        <v>113677807</v>
      </c>
      <c r="F40" s="15">
        <v>55702125.43</v>
      </c>
      <c r="G40" s="12">
        <v>0.49</v>
      </c>
      <c r="H40" s="12">
        <v>100</v>
      </c>
      <c r="I40" s="12">
        <v>0</v>
      </c>
      <c r="J40" s="15">
        <f>E40*6.74</f>
        <v>766188419.1800001</v>
      </c>
      <c r="K40" s="13">
        <v>42487</v>
      </c>
      <c r="L40" s="12" t="s">
        <v>18</v>
      </c>
      <c r="M40" s="12"/>
      <c r="N40" s="12"/>
    </row>
    <row r="41" spans="1:14" ht="14.25">
      <c r="A41" s="12" t="s">
        <v>42</v>
      </c>
      <c r="B41" s="13">
        <v>42465</v>
      </c>
      <c r="C41" s="13">
        <v>42479</v>
      </c>
      <c r="D41" s="12" t="s">
        <v>19</v>
      </c>
      <c r="E41" s="14">
        <v>127016761</v>
      </c>
      <c r="F41" s="15">
        <v>15877095.13</v>
      </c>
      <c r="G41" s="12">
        <v>0.125</v>
      </c>
      <c r="H41" s="12">
        <v>100</v>
      </c>
      <c r="I41" s="12">
        <v>0</v>
      </c>
      <c r="J41" s="15">
        <f>E41*1.555</f>
        <v>197511063.355</v>
      </c>
      <c r="K41" s="13">
        <v>42495</v>
      </c>
      <c r="L41" s="12" t="s">
        <v>1</v>
      </c>
      <c r="M41" s="12"/>
      <c r="N41" s="12"/>
    </row>
    <row r="42" spans="1:14" ht="14.25">
      <c r="A42" s="12" t="s">
        <v>0</v>
      </c>
      <c r="B42" s="13">
        <v>42430</v>
      </c>
      <c r="C42" s="13">
        <v>42444</v>
      </c>
      <c r="D42" s="12" t="s">
        <v>76</v>
      </c>
      <c r="E42" s="14">
        <v>86252367</v>
      </c>
      <c r="F42" s="15">
        <v>86252367</v>
      </c>
      <c r="G42" s="12">
        <v>1</v>
      </c>
      <c r="H42" s="12">
        <v>100</v>
      </c>
      <c r="I42" s="12">
        <v>0</v>
      </c>
      <c r="J42" s="15">
        <f>E42*2.61</f>
        <v>225118677.86999997</v>
      </c>
      <c r="K42" s="13">
        <v>42461</v>
      </c>
      <c r="L42" s="12" t="s">
        <v>1</v>
      </c>
      <c r="M42" s="12"/>
      <c r="N42" s="12"/>
    </row>
    <row r="43" spans="1:14" ht="14.25">
      <c r="A43" s="12" t="s">
        <v>10</v>
      </c>
      <c r="B43" s="13">
        <v>42425</v>
      </c>
      <c r="C43" s="13">
        <v>42439</v>
      </c>
      <c r="D43" s="12" t="s">
        <v>77</v>
      </c>
      <c r="E43" s="14">
        <v>16609261</v>
      </c>
      <c r="F43" s="15">
        <f>E43*G43</f>
        <v>8304630.5</v>
      </c>
      <c r="G43" s="12">
        <v>0.5</v>
      </c>
      <c r="H43" s="12">
        <v>100</v>
      </c>
      <c r="I43" s="12">
        <v>0</v>
      </c>
      <c r="J43" s="15">
        <f>E43*2.358</f>
        <v>39164637.438</v>
      </c>
      <c r="K43" s="13">
        <v>42459</v>
      </c>
      <c r="L43" s="12" t="s">
        <v>1</v>
      </c>
      <c r="M43" s="12"/>
      <c r="N43" s="12"/>
    </row>
    <row r="44" spans="1:14" ht="14.25">
      <c r="A44" s="12" t="s">
        <v>10</v>
      </c>
      <c r="B44" s="13">
        <v>42375</v>
      </c>
      <c r="C44" s="13">
        <v>42389</v>
      </c>
      <c r="D44" s="12" t="s">
        <v>78</v>
      </c>
      <c r="E44" s="14">
        <v>10732181</v>
      </c>
      <c r="F44" s="15">
        <v>7029465.5</v>
      </c>
      <c r="G44" s="12">
        <v>0.5</v>
      </c>
      <c r="H44" s="12">
        <v>100</v>
      </c>
      <c r="I44" s="12">
        <v>0</v>
      </c>
      <c r="J44" s="15">
        <f>E44*2.479</f>
        <v>26605076.699</v>
      </c>
      <c r="K44" s="13">
        <v>42398</v>
      </c>
      <c r="L44" s="12" t="s">
        <v>1</v>
      </c>
      <c r="M44" s="12"/>
      <c r="N44" s="12"/>
    </row>
    <row r="45" spans="1:14" ht="14.25">
      <c r="A45" s="17" t="s">
        <v>20</v>
      </c>
      <c r="B45" s="26"/>
      <c r="C45" s="26"/>
      <c r="D45" s="17"/>
      <c r="E45" s="27">
        <f>SUM(E31:E44)</f>
        <v>2937174127</v>
      </c>
      <c r="F45" s="28">
        <f>SUM(F31:F44)</f>
        <v>1494736398.0900002</v>
      </c>
      <c r="G45" s="17"/>
      <c r="H45" s="17"/>
      <c r="I45" s="17"/>
      <c r="J45" s="28">
        <f>SUM(J31:J44)</f>
        <v>5699835918.717999</v>
      </c>
      <c r="K45" s="26"/>
      <c r="L45" s="17"/>
      <c r="M45" s="17"/>
      <c r="N45" s="17"/>
    </row>
    <row r="46" spans="1:14" ht="14.25">
      <c r="A46" s="17"/>
      <c r="B46" s="26"/>
      <c r="C46" s="26"/>
      <c r="D46" s="17"/>
      <c r="E46" s="27"/>
      <c r="F46" s="28"/>
      <c r="G46" s="17"/>
      <c r="H46" s="17"/>
      <c r="I46" s="17"/>
      <c r="J46" s="28"/>
      <c r="K46" s="26"/>
      <c r="L46" s="17"/>
      <c r="M46" s="17"/>
      <c r="N46" s="17"/>
    </row>
    <row r="47" spans="1:14" ht="14.25">
      <c r="A47" s="12" t="s">
        <v>3</v>
      </c>
      <c r="B47" s="13">
        <v>42689</v>
      </c>
      <c r="C47" s="13">
        <v>42703</v>
      </c>
      <c r="D47" s="12" t="s">
        <v>9</v>
      </c>
      <c r="E47" s="14">
        <v>137233781</v>
      </c>
      <c r="F47" s="15">
        <f>E47*G47</f>
        <v>137233781</v>
      </c>
      <c r="G47" s="12">
        <v>1</v>
      </c>
      <c r="H47" s="12">
        <v>100</v>
      </c>
      <c r="I47" s="12">
        <v>0</v>
      </c>
      <c r="J47" s="15">
        <f>E47*8.522</f>
        <v>1169506281.682</v>
      </c>
      <c r="K47" s="13">
        <v>42718</v>
      </c>
      <c r="L47" s="12" t="s">
        <v>1</v>
      </c>
      <c r="M47" s="17"/>
      <c r="N47" s="12"/>
    </row>
    <row r="48" spans="1:14" ht="14.25">
      <c r="A48" s="12" t="s">
        <v>43</v>
      </c>
      <c r="B48" s="13">
        <v>42425</v>
      </c>
      <c r="C48" s="13">
        <v>42439</v>
      </c>
      <c r="D48" s="12" t="s">
        <v>79</v>
      </c>
      <c r="E48" s="14">
        <v>62426290</v>
      </c>
      <c r="F48" s="15">
        <v>3121814.5</v>
      </c>
      <c r="G48" s="12">
        <v>0.08</v>
      </c>
      <c r="H48" s="12">
        <v>0</v>
      </c>
      <c r="I48" s="12">
        <v>0.08</v>
      </c>
      <c r="J48" s="15">
        <v>4994903.2</v>
      </c>
      <c r="K48" s="13">
        <v>42424</v>
      </c>
      <c r="L48" s="12"/>
      <c r="M48" s="12"/>
      <c r="N48" s="12"/>
    </row>
    <row r="49" spans="1:14" ht="14.25">
      <c r="A49" s="17" t="s">
        <v>21</v>
      </c>
      <c r="B49" s="1"/>
      <c r="C49" s="1"/>
      <c r="D49" s="1"/>
      <c r="E49" s="2">
        <f>SUM(E47:E48)</f>
        <v>199660071</v>
      </c>
      <c r="F49" s="36">
        <f>SUM(F47:F48)</f>
        <v>140355595.5</v>
      </c>
      <c r="G49" s="1"/>
      <c r="H49" s="1"/>
      <c r="I49" s="1"/>
      <c r="J49" s="36">
        <f>SUM(J47:J48)</f>
        <v>1174501184.882</v>
      </c>
      <c r="K49" s="1"/>
      <c r="L49" s="1"/>
      <c r="M49" s="1"/>
      <c r="N49" s="1"/>
    </row>
    <row r="50" ht="15" thickBot="1"/>
    <row r="51" spans="1:14" s="24" customFormat="1" ht="15" thickBot="1">
      <c r="A51" s="37" t="s">
        <v>44</v>
      </c>
      <c r="B51" s="38"/>
      <c r="C51" s="38"/>
      <c r="D51" s="38"/>
      <c r="E51" s="39">
        <f>SUM(E49+E45+E29+E25+E17+E7)</f>
        <v>5037485446</v>
      </c>
      <c r="F51" s="40">
        <f>SUM(F49+F45+F29+F25+F17+F7)</f>
        <v>4931993664.09</v>
      </c>
      <c r="G51" s="38"/>
      <c r="H51" s="38"/>
      <c r="I51" s="40"/>
      <c r="J51" s="40">
        <f>SUM(J49+J45+J29+J25+J17+J7)</f>
        <v>12814812000.854998</v>
      </c>
      <c r="K51" s="40"/>
      <c r="L51" s="41"/>
      <c r="N51" s="18"/>
    </row>
  </sheetData>
  <sheetProtection/>
  <mergeCells count="2">
    <mergeCell ref="A1:L1"/>
    <mergeCell ref="B2:C2"/>
  </mergeCells>
  <hyperlinks>
    <hyperlink ref="N2" r:id="rId1" display="Bolsa de Madrid - Ampliaciones de Capita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2017-02-20T12:20:42Z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